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moli\Documents\BRF Gläntan\14. 2018\15. Budget 2019-2021\"/>
    </mc:Choice>
  </mc:AlternateContent>
  <xr:revisionPtr revIDLastSave="0" documentId="8_{BBAD4118-3C6E-4B18-8046-E7C231D00383}" xr6:coauthVersionLast="38" xr6:coauthVersionMax="38" xr10:uidLastSave="{00000000-0000-0000-0000-000000000000}"/>
  <bookViews>
    <workbookView xWindow="0" yWindow="0" windowWidth="28800" windowHeight="10905" tabRatio="334" xr2:uid="{00000000-000D-0000-FFFF-FFFF00000000}"/>
  </bookViews>
  <sheets>
    <sheet name="Budget " sheetId="1" r:id="rId1"/>
    <sheet name="Lånebild" sheetId="2" r:id="rId2"/>
    <sheet name="Skatt och fond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E52" i="1"/>
  <c r="C52" i="1"/>
  <c r="D52" i="1"/>
  <c r="D56" i="1" l="1"/>
  <c r="D57" i="1" s="1"/>
  <c r="G12" i="2"/>
  <c r="C8" i="1"/>
  <c r="D44" i="1"/>
  <c r="D47" i="1"/>
  <c r="C57" i="1"/>
  <c r="C47" i="1"/>
  <c r="C42" i="1"/>
  <c r="C29" i="1"/>
  <c r="C48" i="1" s="1"/>
  <c r="C10" i="1"/>
  <c r="C53" i="1" s="1"/>
  <c r="C59" i="1" s="1"/>
  <c r="D10" i="1"/>
  <c r="E10" i="1"/>
  <c r="F8" i="1"/>
  <c r="F10" i="1"/>
  <c r="F42" i="1"/>
  <c r="E42" i="1"/>
  <c r="D42" i="1"/>
  <c r="F47" i="1"/>
  <c r="F48" i="1" s="1"/>
  <c r="F53" i="1" s="1"/>
  <c r="F59" i="1" s="1"/>
  <c r="F29" i="1"/>
  <c r="D12" i="3"/>
  <c r="F12" i="3"/>
  <c r="E29" i="1"/>
  <c r="F57" i="1"/>
  <c r="F9" i="2"/>
  <c r="G9" i="2"/>
  <c r="G6" i="2"/>
  <c r="G8" i="2"/>
  <c r="F10" i="2"/>
  <c r="G10" i="2"/>
  <c r="F7" i="2"/>
  <c r="G7" i="2"/>
  <c r="F11" i="2"/>
  <c r="G11" i="2"/>
  <c r="C12" i="2"/>
  <c r="E47" i="1"/>
  <c r="E57" i="1"/>
  <c r="D7" i="3"/>
  <c r="F7" i="3"/>
  <c r="F9" i="3"/>
  <c r="F8" i="3"/>
  <c r="C9" i="3"/>
  <c r="B9" i="3"/>
  <c r="F14" i="3"/>
  <c r="D27" i="1"/>
  <c r="D29" i="1"/>
  <c r="D48" i="1" s="1"/>
  <c r="D9" i="3"/>
  <c r="E48" i="1"/>
  <c r="E53" i="1"/>
  <c r="E59" i="1" s="1"/>
  <c r="D53" i="1" l="1"/>
  <c r="D59" i="1" s="1"/>
</calcChain>
</file>

<file path=xl/sharedStrings.xml><?xml version="1.0" encoding="utf-8"?>
<sst xmlns="http://schemas.openxmlformats.org/spreadsheetml/2006/main" count="102" uniqueCount="90">
  <si>
    <t>Summa Inkomster/intäkter</t>
  </si>
  <si>
    <t>Rörelsens kostnader</t>
  </si>
  <si>
    <t>Ordinarie kostnader</t>
  </si>
  <si>
    <t>4110 Extern fastighetsskötsel</t>
  </si>
  <si>
    <t>4120 Städning</t>
  </si>
  <si>
    <t>4200 Löpande rep/underhåll</t>
  </si>
  <si>
    <t>4610 Fastighetsel</t>
  </si>
  <si>
    <t>4620 Uppvärmning</t>
  </si>
  <si>
    <t>4630 Vatten och avlopp</t>
  </si>
  <si>
    <t>4640 Sophämtning</t>
  </si>
  <si>
    <t>4711 Fastighetsförsäkring</t>
  </si>
  <si>
    <t>4760 Kabel-TV</t>
  </si>
  <si>
    <t>4800 Fastighetsskatt</t>
  </si>
  <si>
    <t>Summa Ordinarie kostnader</t>
  </si>
  <si>
    <t>Övriga externa rörelsekostn.</t>
  </si>
  <si>
    <t>6210 Telefon och porto</t>
  </si>
  <si>
    <t>6480 Ekonomisk förvaltning</t>
  </si>
  <si>
    <t>6570 Bankkostnader</t>
  </si>
  <si>
    <t>Summa Övriga rörelsekostnader</t>
  </si>
  <si>
    <t>Kostnader personal avskriv mm</t>
  </si>
  <si>
    <t>7210 Styrelsearvoden</t>
  </si>
  <si>
    <t>7510 Lagstadgade soc.avgifter</t>
  </si>
  <si>
    <t>Personalkostnader, avskriv mm</t>
  </si>
  <si>
    <t>Av och nedskrivningar</t>
  </si>
  <si>
    <t>7820 Avskrivning byggnader</t>
  </si>
  <si>
    <t>Summa Av och nedskrivningar</t>
  </si>
  <si>
    <t>Rörelseresultat</t>
  </si>
  <si>
    <t>Räntekost o liknande resposter</t>
  </si>
  <si>
    <t>8410 Räntekostnader</t>
  </si>
  <si>
    <t>Beräknat Resultat</t>
  </si>
  <si>
    <t>6420 Revisor</t>
  </si>
  <si>
    <t>4160 Sommar/vinterunderhåll</t>
  </si>
  <si>
    <t>Alt 1</t>
  </si>
  <si>
    <t>Byggnad</t>
  </si>
  <si>
    <t>Mark</t>
  </si>
  <si>
    <t>Totalt</t>
  </si>
  <si>
    <t>Fastighetsskatt</t>
  </si>
  <si>
    <t>Taxvärde bostäder</t>
  </si>
  <si>
    <t>Taxvärde lokaler</t>
  </si>
  <si>
    <t>Alt 2</t>
  </si>
  <si>
    <t>Per lgh</t>
  </si>
  <si>
    <t>Antal lgh</t>
  </si>
  <si>
    <t>Lånebild</t>
  </si>
  <si>
    <t>Bank</t>
  </si>
  <si>
    <t>Belopp</t>
  </si>
  <si>
    <t>Ränta</t>
  </si>
  <si>
    <t xml:space="preserve">Bundet </t>
  </si>
  <si>
    <t>Ränta budget</t>
  </si>
  <si>
    <t>8390 Ränteintäkter</t>
  </si>
  <si>
    <t>4202 Hiss kostnader</t>
  </si>
  <si>
    <t>Brf Gläntan</t>
  </si>
  <si>
    <t>4113 Trädgårdsskötsel</t>
  </si>
  <si>
    <t>6061 Kreditupplysning</t>
  </si>
  <si>
    <t>Swedbank</t>
  </si>
  <si>
    <t>275 180 725-2</t>
  </si>
  <si>
    <t>275 180 740-1</t>
  </si>
  <si>
    <t>275 793 765-7</t>
  </si>
  <si>
    <t>275 180 757-5</t>
  </si>
  <si>
    <t>285 088 916-9</t>
  </si>
  <si>
    <t>4161 Städdagar</t>
  </si>
  <si>
    <t xml:space="preserve">Beräknad fastighetsskatt </t>
  </si>
  <si>
    <t>3010 Årsavgifter bostäder</t>
  </si>
  <si>
    <t>3016 Hyresintäkt p-plats</t>
  </si>
  <si>
    <t>6154 Möteskostnad, stämma</t>
  </si>
  <si>
    <t>6490 Övr förvaltninskostnader</t>
  </si>
  <si>
    <t>7631 Styrelse kostnader</t>
  </si>
  <si>
    <t>4890 Övriga kostnader fastighet</t>
  </si>
  <si>
    <t>6110 Kontorsmaterial</t>
  </si>
  <si>
    <t>6062 Inkasso avgifter</t>
  </si>
  <si>
    <t>2019-05-24</t>
  </si>
  <si>
    <t>Budget 2018</t>
  </si>
  <si>
    <t>5890 Övr resekostnader</t>
  </si>
  <si>
    <t>Budget</t>
  </si>
  <si>
    <t>Utfall jan-sept 2018</t>
  </si>
  <si>
    <t>Budget 2019</t>
  </si>
  <si>
    <t>Utfall 2017</t>
  </si>
  <si>
    <t>3540 Faktureringsavgift</t>
  </si>
  <si>
    <t>3990 Övriga intäkter</t>
  </si>
  <si>
    <t>45 st bilplatser</t>
  </si>
  <si>
    <t>2021-09-24</t>
  </si>
  <si>
    <t>295 019 800-8</t>
  </si>
  <si>
    <t>2021-10-24</t>
  </si>
  <si>
    <t>4203 Samfällighetsavgift</t>
  </si>
  <si>
    <t>6540 It kostnader</t>
  </si>
  <si>
    <t>Kommentarer</t>
  </si>
  <si>
    <t>Snitt på 3 000/mån.</t>
  </si>
  <si>
    <t>Borde räcka med 60 k</t>
  </si>
  <si>
    <t>Borde inte detta vara 315 000 enl. uh-planen ?</t>
  </si>
  <si>
    <t>Detta är kostnaden för Fjärrvärmen samt Bergvärmekostanden ????</t>
  </si>
  <si>
    <t>78xx Avskrivning bergvärme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</si>
</sst>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7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/>
  </cellStyleXfs>
  <cellXfs count="49">
    <xf numFmtId="0" fontId="0" fillId="0" borderId="0" xfId="0"/>
    <xf numFmtId="0" fontId="0" fillId="0" borderId="0" xfId="1" applyFont="1" applyFill="1"/>
    <xf numFmtId="0" fontId="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0" fillId="0" borderId="0" xfId="1" applyFont="1" applyFill="1" applyBorder="1" applyAlignment="1">
      <alignment vertical="top"/>
    </xf>
    <xf numFmtId="0" fontId="0" fillId="0" borderId="0" xfId="1" applyFont="1" applyFill="1" applyBorder="1" applyAlignment="1">
      <alignment horizontal="right" vertical="top"/>
    </xf>
    <xf numFmtId="4" fontId="0" fillId="0" borderId="0" xfId="1" applyNumberFormat="1" applyFont="1" applyFill="1"/>
    <xf numFmtId="4" fontId="1" fillId="0" borderId="0" xfId="1" applyNumberFormat="1" applyFont="1" applyFill="1"/>
    <xf numFmtId="0" fontId="1" fillId="0" borderId="0" xfId="1" applyFont="1" applyFill="1"/>
    <xf numFmtId="4" fontId="5" fillId="0" borderId="0" xfId="1" applyNumberFormat="1" applyFont="1" applyFill="1"/>
    <xf numFmtId="0" fontId="6" fillId="0" borderId="0" xfId="1" applyFont="1" applyFill="1" applyBorder="1" applyAlignment="1">
      <alignment vertical="top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3" fontId="8" fillId="0" borderId="0" xfId="1" applyNumberFormat="1" applyFont="1" applyFill="1"/>
    <xf numFmtId="10" fontId="8" fillId="0" borderId="0" xfId="1" applyNumberFormat="1" applyFont="1" applyFill="1" applyAlignment="1">
      <alignment horizontal="center"/>
    </xf>
    <xf numFmtId="3" fontId="7" fillId="0" borderId="0" xfId="1" applyNumberFormat="1" applyFont="1" applyFill="1"/>
    <xf numFmtId="4" fontId="6" fillId="0" borderId="0" xfId="1" applyNumberFormat="1" applyFont="1" applyFill="1"/>
    <xf numFmtId="4" fontId="3" fillId="0" borderId="0" xfId="1" applyNumberFormat="1" applyFont="1" applyFill="1"/>
    <xf numFmtId="0" fontId="6" fillId="0" borderId="0" xfId="1" applyFont="1" applyFill="1"/>
    <xf numFmtId="4" fontId="6" fillId="0" borderId="0" xfId="1" applyNumberFormat="1" applyFont="1" applyFill="1" applyBorder="1" applyAlignment="1">
      <alignment vertical="top"/>
    </xf>
    <xf numFmtId="0" fontId="9" fillId="0" borderId="0" xfId="1" applyFont="1" applyFill="1" applyAlignment="1">
      <alignment horizontal="center"/>
    </xf>
    <xf numFmtId="0" fontId="7" fillId="0" borderId="0" xfId="1" applyFont="1" applyFill="1"/>
    <xf numFmtId="0" fontId="9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3" fontId="9" fillId="0" borderId="0" xfId="1" applyNumberFormat="1" applyFont="1" applyFill="1"/>
    <xf numFmtId="3" fontId="9" fillId="0" borderId="0" xfId="1" applyNumberFormat="1" applyFont="1" applyFill="1" applyAlignment="1">
      <alignment horizontal="center"/>
    </xf>
    <xf numFmtId="3" fontId="8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3" fontId="0" fillId="0" borderId="0" xfId="1" applyNumberFormat="1" applyFont="1" applyFill="1"/>
    <xf numFmtId="0" fontId="10" fillId="0" borderId="0" xfId="1" applyFont="1" applyFill="1"/>
    <xf numFmtId="3" fontId="10" fillId="0" borderId="0" xfId="1" applyNumberFormat="1" applyFont="1" applyFill="1"/>
    <xf numFmtId="9" fontId="8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vertical="top"/>
    </xf>
    <xf numFmtId="4" fontId="11" fillId="0" borderId="0" xfId="1" applyNumberFormat="1" applyFont="1" applyFill="1"/>
    <xf numFmtId="0" fontId="13" fillId="0" borderId="0" xfId="1" applyFont="1" applyFill="1"/>
    <xf numFmtId="0" fontId="14" fillId="0" borderId="0" xfId="1" applyFont="1" applyFill="1" applyBorder="1" applyAlignment="1">
      <alignment vertical="top"/>
    </xf>
    <xf numFmtId="4" fontId="12" fillId="0" borderId="0" xfId="1" applyNumberFormat="1" applyFont="1" applyFill="1"/>
    <xf numFmtId="3" fontId="8" fillId="0" borderId="0" xfId="1" quotePrefix="1" applyNumberFormat="1" applyFont="1" applyFill="1"/>
    <xf numFmtId="0" fontId="2" fillId="0" borderId="0" xfId="1" applyFont="1" applyFill="1" applyBorder="1" applyAlignment="1">
      <alignment vertical="top"/>
    </xf>
    <xf numFmtId="4" fontId="6" fillId="0" borderId="0" xfId="1" applyNumberFormat="1" applyFont="1" applyFill="1" applyBorder="1" applyAlignment="1">
      <alignment horizontal="right"/>
    </xf>
    <xf numFmtId="0" fontId="0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horizontal="left"/>
    </xf>
    <xf numFmtId="0" fontId="16" fillId="0" borderId="0" xfId="1" applyFont="1" applyFill="1"/>
    <xf numFmtId="4" fontId="16" fillId="0" borderId="0" xfId="1" applyNumberFormat="1" applyFont="1" applyFill="1"/>
    <xf numFmtId="4" fontId="1" fillId="2" borderId="0" xfId="1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1B"/>
      <rgbColor rgb="00FFFFC0"/>
      <rgbColor rgb="0000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showGridLines="0" tabSelected="1" workbookViewId="0">
      <selection activeCell="D22" sqref="D22"/>
    </sheetView>
  </sheetViews>
  <sheetFormatPr defaultColWidth="9.140625" defaultRowHeight="12.75" x14ac:dyDescent="0.2"/>
  <cols>
    <col min="1" max="1" width="1.5703125" style="1" customWidth="1"/>
    <col min="2" max="2" width="26.7109375" style="1" customWidth="1"/>
    <col min="3" max="3" width="15.5703125" style="1" customWidth="1"/>
    <col min="4" max="4" width="13" style="1" customWidth="1"/>
    <col min="5" max="5" width="11.85546875" style="8" bestFit="1" customWidth="1"/>
    <col min="6" max="6" width="12.85546875" style="8" customWidth="1"/>
    <col min="7" max="7" width="20.5703125" style="1" customWidth="1"/>
    <col min="8" max="8" width="12.28515625" style="1" bestFit="1" customWidth="1"/>
    <col min="9" max="16384" width="9.140625" style="1"/>
  </cols>
  <sheetData>
    <row r="1" spans="1:8" ht="15.75" x14ac:dyDescent="0.2">
      <c r="B1" s="35" t="s">
        <v>50</v>
      </c>
    </row>
    <row r="2" spans="1:8" ht="15.75" x14ac:dyDescent="0.2">
      <c r="B2" s="35"/>
    </row>
    <row r="3" spans="1:8" ht="15" x14ac:dyDescent="0.2">
      <c r="B3" s="44" t="s">
        <v>72</v>
      </c>
      <c r="D3" s="32"/>
    </row>
    <row r="4" spans="1:8" x14ac:dyDescent="0.2">
      <c r="B4" s="38"/>
    </row>
    <row r="5" spans="1:8" x14ac:dyDescent="0.2">
      <c r="A5" s="3"/>
      <c r="B5" s="3"/>
      <c r="C5" s="43" t="s">
        <v>73</v>
      </c>
      <c r="D5" s="43" t="s">
        <v>74</v>
      </c>
      <c r="E5" s="43" t="s">
        <v>70</v>
      </c>
      <c r="F5" s="43" t="s">
        <v>75</v>
      </c>
      <c r="G5" s="46" t="s">
        <v>84</v>
      </c>
    </row>
    <row r="6" spans="1:8" x14ac:dyDescent="0.2">
      <c r="A6" s="5"/>
      <c r="B6" s="2" t="s">
        <v>61</v>
      </c>
      <c r="C6" s="7">
        <v>1983015</v>
      </c>
      <c r="D6" s="7">
        <v>2644020</v>
      </c>
      <c r="E6" s="7">
        <v>2643996</v>
      </c>
      <c r="F6" s="7">
        <v>2644020</v>
      </c>
      <c r="H6" s="7"/>
    </row>
    <row r="7" spans="1:8" x14ac:dyDescent="0.2">
      <c r="A7" s="5"/>
      <c r="B7" s="2" t="s">
        <v>62</v>
      </c>
      <c r="C7" s="7">
        <v>141750</v>
      </c>
      <c r="D7" s="7">
        <v>189000</v>
      </c>
      <c r="E7" s="7">
        <v>189000</v>
      </c>
      <c r="F7" s="7">
        <v>189000</v>
      </c>
      <c r="G7" s="40" t="s">
        <v>78</v>
      </c>
    </row>
    <row r="8" spans="1:8" x14ac:dyDescent="0.2">
      <c r="A8" s="5"/>
      <c r="B8" s="2" t="s">
        <v>76</v>
      </c>
      <c r="C8" s="7">
        <f>330-0.2</f>
        <v>329.8</v>
      </c>
      <c r="D8" s="7">
        <v>0</v>
      </c>
      <c r="E8" s="7">
        <v>0</v>
      </c>
      <c r="F8" s="7">
        <f>180-6</f>
        <v>174</v>
      </c>
    </row>
    <row r="9" spans="1:8" x14ac:dyDescent="0.2">
      <c r="A9" s="5"/>
      <c r="B9" s="2" t="s">
        <v>77</v>
      </c>
      <c r="C9" s="7">
        <v>0</v>
      </c>
      <c r="D9" s="7">
        <v>0</v>
      </c>
      <c r="E9" s="7">
        <v>0</v>
      </c>
      <c r="F9" s="7">
        <v>47876</v>
      </c>
    </row>
    <row r="10" spans="1:8" x14ac:dyDescent="0.2">
      <c r="B10" s="3" t="s">
        <v>0</v>
      </c>
      <c r="C10" s="17">
        <f>SUM(C6:C9)</f>
        <v>2125094.7999999998</v>
      </c>
      <c r="D10" s="9">
        <f>SUM(D6:D9)</f>
        <v>2833020</v>
      </c>
      <c r="E10" s="9">
        <f>SUM(E6:E9)</f>
        <v>2832996</v>
      </c>
      <c r="F10" s="9">
        <f>SUM(F6:F9)</f>
        <v>2881070</v>
      </c>
    </row>
    <row r="11" spans="1:8" x14ac:dyDescent="0.2">
      <c r="B11" s="3" t="s">
        <v>1</v>
      </c>
      <c r="C11" s="7"/>
    </row>
    <row r="12" spans="1:8" x14ac:dyDescent="0.2">
      <c r="B12" s="3" t="s">
        <v>2</v>
      </c>
      <c r="C12" s="7"/>
    </row>
    <row r="13" spans="1:8" x14ac:dyDescent="0.2">
      <c r="A13" s="4"/>
      <c r="B13" s="2" t="s">
        <v>3</v>
      </c>
      <c r="C13" s="7">
        <v>-23589</v>
      </c>
      <c r="D13" s="7">
        <v>-36000</v>
      </c>
      <c r="E13" s="7">
        <v>-25000</v>
      </c>
      <c r="F13" s="7">
        <v>-27236.25</v>
      </c>
      <c r="G13" s="47" t="s">
        <v>85</v>
      </c>
    </row>
    <row r="14" spans="1:8" x14ac:dyDescent="0.2">
      <c r="A14" s="4"/>
      <c r="B14" s="2" t="s">
        <v>51</v>
      </c>
      <c r="C14" s="7">
        <v>-45472.4</v>
      </c>
      <c r="D14" s="7">
        <v>-60000</v>
      </c>
      <c r="E14" s="7">
        <v>-67000</v>
      </c>
      <c r="F14" s="7">
        <v>-72523.899999999994</v>
      </c>
      <c r="G14" s="47" t="s">
        <v>86</v>
      </c>
    </row>
    <row r="15" spans="1:8" x14ac:dyDescent="0.2">
      <c r="B15" s="2" t="s">
        <v>4</v>
      </c>
      <c r="C15" s="7">
        <v>-56500</v>
      </c>
      <c r="D15" s="7">
        <v>-75000</v>
      </c>
      <c r="E15" s="7">
        <v>-75000</v>
      </c>
      <c r="F15" s="7">
        <v>-68750</v>
      </c>
    </row>
    <row r="16" spans="1:8" x14ac:dyDescent="0.2">
      <c r="A16" s="5"/>
      <c r="B16" s="2" t="s">
        <v>31</v>
      </c>
      <c r="C16" s="7">
        <v>-48888</v>
      </c>
      <c r="D16" s="7">
        <v>-60000</v>
      </c>
      <c r="E16" s="7">
        <v>-45000</v>
      </c>
      <c r="F16" s="7">
        <v>-40750</v>
      </c>
    </row>
    <row r="17" spans="1:9" x14ac:dyDescent="0.2">
      <c r="A17" s="5"/>
      <c r="B17" s="2" t="s">
        <v>59</v>
      </c>
      <c r="C17" s="7">
        <v>0</v>
      </c>
      <c r="D17" s="7">
        <v>-1000</v>
      </c>
      <c r="E17" s="7">
        <v>-1000</v>
      </c>
      <c r="F17" s="7">
        <v>-298</v>
      </c>
    </row>
    <row r="18" spans="1:9" x14ac:dyDescent="0.2">
      <c r="B18" s="2" t="s">
        <v>5</v>
      </c>
      <c r="C18" s="7">
        <v>-122555.9</v>
      </c>
      <c r="D18" s="7">
        <v>-315000</v>
      </c>
      <c r="E18" s="7">
        <v>-50000</v>
      </c>
      <c r="F18" s="7">
        <v>-29129.45</v>
      </c>
      <c r="G18" s="46" t="s">
        <v>87</v>
      </c>
    </row>
    <row r="19" spans="1:9" x14ac:dyDescent="0.2">
      <c r="A19" s="5"/>
      <c r="B19" s="2" t="s">
        <v>49</v>
      </c>
      <c r="C19" s="7">
        <v>-35425</v>
      </c>
      <c r="D19" s="7">
        <v>-45000</v>
      </c>
      <c r="E19" s="7">
        <v>-45000</v>
      </c>
      <c r="F19" s="7">
        <v>-118842</v>
      </c>
      <c r="I19" s="7"/>
    </row>
    <row r="20" spans="1:9" x14ac:dyDescent="0.2">
      <c r="A20" s="5"/>
      <c r="B20" s="2" t="s">
        <v>82</v>
      </c>
      <c r="C20" s="7">
        <v>-2204</v>
      </c>
      <c r="D20" s="7">
        <v>-2204</v>
      </c>
      <c r="E20" s="7">
        <v>-2204</v>
      </c>
      <c r="F20" s="7">
        <v>-2204</v>
      </c>
    </row>
    <row r="21" spans="1:9" x14ac:dyDescent="0.2">
      <c r="B21" s="2" t="s">
        <v>6</v>
      </c>
      <c r="C21" s="7">
        <v>-84386</v>
      </c>
      <c r="D21" s="7">
        <v>-95000</v>
      </c>
      <c r="E21" s="7">
        <v>-95000</v>
      </c>
      <c r="F21" s="7">
        <v>-94359</v>
      </c>
      <c r="H21" s="6"/>
    </row>
    <row r="22" spans="1:9" x14ac:dyDescent="0.2">
      <c r="A22" s="5"/>
      <c r="B22" s="2" t="s">
        <v>7</v>
      </c>
      <c r="C22" s="7">
        <v>-292843</v>
      </c>
      <c r="D22" s="48">
        <v>-470000</v>
      </c>
      <c r="E22" s="7">
        <v>-460000</v>
      </c>
      <c r="F22" s="7">
        <v>-443978</v>
      </c>
      <c r="G22" s="46" t="s">
        <v>88</v>
      </c>
    </row>
    <row r="23" spans="1:9" x14ac:dyDescent="0.2">
      <c r="B23" s="2" t="s">
        <v>8</v>
      </c>
      <c r="C23" s="7">
        <v>-134138</v>
      </c>
      <c r="D23" s="7">
        <v>-180000</v>
      </c>
      <c r="E23" s="7">
        <v>-170000</v>
      </c>
      <c r="F23" s="7">
        <v>-166575</v>
      </c>
    </row>
    <row r="24" spans="1:9" x14ac:dyDescent="0.2">
      <c r="A24" s="5"/>
      <c r="B24" s="2" t="s">
        <v>9</v>
      </c>
      <c r="C24" s="7">
        <v>-62712</v>
      </c>
      <c r="D24" s="7">
        <v>-65000</v>
      </c>
      <c r="E24" s="7">
        <v>-65000</v>
      </c>
      <c r="F24" s="7">
        <v>-61097</v>
      </c>
    </row>
    <row r="25" spans="1:9" x14ac:dyDescent="0.2">
      <c r="B25" s="2" t="s">
        <v>10</v>
      </c>
      <c r="C25" s="7">
        <v>-30280.18</v>
      </c>
      <c r="D25" s="7">
        <v>-45000</v>
      </c>
      <c r="E25" s="7">
        <v>-45000</v>
      </c>
      <c r="F25" s="7">
        <v>-43706.04</v>
      </c>
    </row>
    <row r="26" spans="1:9" x14ac:dyDescent="0.2">
      <c r="A26" s="5"/>
      <c r="B26" s="2" t="s">
        <v>11</v>
      </c>
      <c r="C26" s="7">
        <v>-37650.65</v>
      </c>
      <c r="D26" s="7">
        <v>-55000</v>
      </c>
      <c r="E26" s="7">
        <v>-55000</v>
      </c>
      <c r="F26" s="7">
        <v>-55584</v>
      </c>
    </row>
    <row r="27" spans="1:9" x14ac:dyDescent="0.2">
      <c r="B27" s="2" t="s">
        <v>12</v>
      </c>
      <c r="C27" s="7">
        <v>-45126</v>
      </c>
      <c r="D27" s="7">
        <f>-'Skatt och fond'!F14</f>
        <v>-60165</v>
      </c>
      <c r="E27" s="7">
        <v>-59175</v>
      </c>
      <c r="F27" s="7">
        <v>-59175</v>
      </c>
    </row>
    <row r="28" spans="1:9" x14ac:dyDescent="0.2">
      <c r="B28" s="2" t="s">
        <v>66</v>
      </c>
      <c r="C28" s="7">
        <v>-700</v>
      </c>
      <c r="D28" s="7">
        <v>-1000</v>
      </c>
      <c r="E28" s="7">
        <v>-20000</v>
      </c>
      <c r="F28" s="7">
        <v>0</v>
      </c>
    </row>
    <row r="29" spans="1:9" x14ac:dyDescent="0.2">
      <c r="B29" s="3" t="s">
        <v>13</v>
      </c>
      <c r="C29" s="17">
        <f>SUM(C13:C28)</f>
        <v>-1022470.1300000001</v>
      </c>
      <c r="D29" s="17">
        <f>SUM(D13:D28)</f>
        <v>-1565369</v>
      </c>
      <c r="E29" s="9">
        <f>SUM(E13:E28)</f>
        <v>-1279379</v>
      </c>
      <c r="F29" s="9">
        <f>SUM(F13:F28)</f>
        <v>-1284207.6400000001</v>
      </c>
    </row>
    <row r="30" spans="1:9" x14ac:dyDescent="0.2">
      <c r="B30" s="3" t="s">
        <v>14</v>
      </c>
      <c r="C30" s="7"/>
    </row>
    <row r="31" spans="1:9" s="34" customFormat="1" x14ac:dyDescent="0.2">
      <c r="B31" s="10" t="s">
        <v>71</v>
      </c>
      <c r="C31" s="7">
        <v>-1144.71</v>
      </c>
      <c r="D31" s="19">
        <v>0</v>
      </c>
      <c r="E31" s="19">
        <v>0</v>
      </c>
      <c r="F31" s="19">
        <v>-356.9</v>
      </c>
    </row>
    <row r="32" spans="1:9" s="18" customFormat="1" ht="13.15" customHeight="1" x14ac:dyDescent="0.2">
      <c r="B32" s="10" t="s">
        <v>52</v>
      </c>
      <c r="C32" s="7">
        <v>-1125</v>
      </c>
      <c r="D32" s="16">
        <v>-2000</v>
      </c>
      <c r="E32" s="16">
        <v>-2000</v>
      </c>
      <c r="F32" s="16">
        <v>-1312.5</v>
      </c>
    </row>
    <row r="33" spans="1:6" s="18" customFormat="1" ht="13.15" customHeight="1" x14ac:dyDescent="0.2">
      <c r="B33" s="10" t="s">
        <v>68</v>
      </c>
      <c r="C33" s="7">
        <v>-362</v>
      </c>
      <c r="D33" s="16">
        <v>-500</v>
      </c>
      <c r="E33" s="16">
        <v>-500</v>
      </c>
      <c r="F33" s="16">
        <v>19</v>
      </c>
    </row>
    <row r="34" spans="1:6" s="18" customFormat="1" ht="13.15" customHeight="1" x14ac:dyDescent="0.2">
      <c r="B34" s="10" t="s">
        <v>67</v>
      </c>
      <c r="C34" s="7">
        <v>-2101.9</v>
      </c>
      <c r="D34" s="16">
        <v>-2500</v>
      </c>
      <c r="E34" s="16">
        <v>-2000</v>
      </c>
      <c r="F34" s="16">
        <v>-1957.25</v>
      </c>
    </row>
    <row r="35" spans="1:6" s="18" customFormat="1" ht="13.15" customHeight="1" x14ac:dyDescent="0.2">
      <c r="B35" s="10" t="s">
        <v>63</v>
      </c>
      <c r="C35" s="7">
        <v>-6272</v>
      </c>
      <c r="D35" s="16">
        <v>-7000</v>
      </c>
      <c r="E35" s="16">
        <v>-1500</v>
      </c>
      <c r="F35" s="16">
        <v>-1119</v>
      </c>
    </row>
    <row r="36" spans="1:6" ht="13.15" customHeight="1" x14ac:dyDescent="0.2">
      <c r="A36" s="5"/>
      <c r="B36" s="2" t="s">
        <v>15</v>
      </c>
      <c r="C36" s="7">
        <v>-4827</v>
      </c>
      <c r="D36" s="7">
        <v>-7000</v>
      </c>
      <c r="E36" s="7">
        <v>-5000</v>
      </c>
      <c r="F36" s="7">
        <v>-6561.5</v>
      </c>
    </row>
    <row r="37" spans="1:6" x14ac:dyDescent="0.2">
      <c r="A37" s="5"/>
      <c r="B37" s="2" t="s">
        <v>30</v>
      </c>
      <c r="C37" s="7">
        <v>-11625</v>
      </c>
      <c r="D37" s="7">
        <v>-12000</v>
      </c>
      <c r="E37" s="7">
        <v>-12000</v>
      </c>
      <c r="F37" s="7">
        <v>-11313</v>
      </c>
    </row>
    <row r="38" spans="1:6" x14ac:dyDescent="0.2">
      <c r="A38" s="5"/>
      <c r="B38" s="2" t="s">
        <v>16</v>
      </c>
      <c r="C38" s="7">
        <v>-30685.99</v>
      </c>
      <c r="D38" s="7">
        <v>-48000</v>
      </c>
      <c r="E38" s="7">
        <v>-45000</v>
      </c>
      <c r="F38" s="7">
        <v>-46446.18</v>
      </c>
    </row>
    <row r="39" spans="1:6" x14ac:dyDescent="0.2">
      <c r="A39" s="5"/>
      <c r="B39" s="2" t="s">
        <v>64</v>
      </c>
      <c r="C39" s="7">
        <v>-137.5</v>
      </c>
      <c r="D39" s="7">
        <v>-1000</v>
      </c>
      <c r="E39" s="7">
        <v>-2000</v>
      </c>
      <c r="F39" s="7">
        <v>0</v>
      </c>
    </row>
    <row r="40" spans="1:6" x14ac:dyDescent="0.2">
      <c r="A40" s="5"/>
      <c r="B40" s="2" t="s">
        <v>83</v>
      </c>
      <c r="C40" s="7">
        <v>-482.5</v>
      </c>
      <c r="D40" s="7">
        <v>-1000</v>
      </c>
      <c r="E40" s="7">
        <v>-1000</v>
      </c>
      <c r="F40" s="7">
        <v>-810.5</v>
      </c>
    </row>
    <row r="41" spans="1:6" x14ac:dyDescent="0.2">
      <c r="B41" s="2" t="s">
        <v>17</v>
      </c>
      <c r="C41" s="7">
        <v>-4951</v>
      </c>
      <c r="D41" s="7">
        <v>-7000</v>
      </c>
      <c r="E41" s="7">
        <v>-5000</v>
      </c>
      <c r="F41" s="7">
        <v>-6246</v>
      </c>
    </row>
    <row r="42" spans="1:6" x14ac:dyDescent="0.2">
      <c r="B42" s="3" t="s">
        <v>18</v>
      </c>
      <c r="C42" s="17">
        <f>SUM(C31:C41)</f>
        <v>-63714.600000000006</v>
      </c>
      <c r="D42" s="9">
        <f>SUM(D31:D41)</f>
        <v>-88000</v>
      </c>
      <c r="E42" s="9">
        <f>SUM(E31:E41)</f>
        <v>-76000</v>
      </c>
      <c r="F42" s="9">
        <f>SUM(F31:F41)</f>
        <v>-76103.83</v>
      </c>
    </row>
    <row r="43" spans="1:6" x14ac:dyDescent="0.2">
      <c r="B43" s="3" t="s">
        <v>19</v>
      </c>
      <c r="C43" s="7"/>
      <c r="E43" s="7"/>
    </row>
    <row r="44" spans="1:6" x14ac:dyDescent="0.2">
      <c r="B44" s="2" t="s">
        <v>20</v>
      </c>
      <c r="C44" s="7">
        <v>-84625</v>
      </c>
      <c r="D44" s="7">
        <f>-46500*2</f>
        <v>-93000</v>
      </c>
      <c r="E44" s="7">
        <v>-91000</v>
      </c>
      <c r="F44" s="7">
        <v>-76800</v>
      </c>
    </row>
    <row r="45" spans="1:6" x14ac:dyDescent="0.2">
      <c r="A45" s="5"/>
      <c r="B45" s="2" t="s">
        <v>21</v>
      </c>
      <c r="C45" s="7">
        <v>-17214.8</v>
      </c>
      <c r="D45" s="7">
        <v>-29200</v>
      </c>
      <c r="E45" s="7">
        <v>-28500</v>
      </c>
      <c r="F45" s="7">
        <v>-14920</v>
      </c>
    </row>
    <row r="46" spans="1:6" x14ac:dyDescent="0.2">
      <c r="B46" s="2" t="s">
        <v>65</v>
      </c>
      <c r="C46" s="7">
        <v>0</v>
      </c>
      <c r="D46" s="7">
        <v>-10000</v>
      </c>
      <c r="E46" s="7">
        <v>-10000</v>
      </c>
      <c r="F46" s="7">
        <v>-11449</v>
      </c>
    </row>
    <row r="47" spans="1:6" x14ac:dyDescent="0.2">
      <c r="B47" s="3" t="s">
        <v>22</v>
      </c>
      <c r="C47" s="17">
        <f>SUM(C44:C46)</f>
        <v>-101839.8</v>
      </c>
      <c r="D47" s="9">
        <f>SUM(D44:D46)</f>
        <v>-132200</v>
      </c>
      <c r="E47" s="9">
        <f>SUM(E44:E46)</f>
        <v>-129500</v>
      </c>
      <c r="F47" s="9">
        <f>SUM(F44:F46)</f>
        <v>-103169</v>
      </c>
    </row>
    <row r="48" spans="1:6" x14ac:dyDescent="0.2">
      <c r="B48" s="3" t="s">
        <v>1</v>
      </c>
      <c r="C48" s="17">
        <f>+C29+C42+C47</f>
        <v>-1188024.5300000003</v>
      </c>
      <c r="D48" s="9">
        <f>+D29+D42+D47</f>
        <v>-1785569</v>
      </c>
      <c r="E48" s="9">
        <f>+E29+E42+E47</f>
        <v>-1484879</v>
      </c>
      <c r="F48" s="9">
        <f>+F29+F42+F47</f>
        <v>-1463480.4700000002</v>
      </c>
    </row>
    <row r="49" spans="1:6" x14ac:dyDescent="0.2">
      <c r="B49" s="3" t="s">
        <v>23</v>
      </c>
      <c r="C49" s="7"/>
      <c r="E49" s="7"/>
      <c r="F49" s="7"/>
    </row>
    <row r="50" spans="1:6" x14ac:dyDescent="0.2">
      <c r="A50" s="4"/>
      <c r="B50" s="2" t="s">
        <v>24</v>
      </c>
      <c r="C50" s="7">
        <v>-542826</v>
      </c>
      <c r="D50" s="7">
        <v>-723768</v>
      </c>
      <c r="E50" s="7">
        <v>-723768</v>
      </c>
      <c r="F50" s="7">
        <v>-723768</v>
      </c>
    </row>
    <row r="51" spans="1:6" x14ac:dyDescent="0.2">
      <c r="A51" s="4"/>
      <c r="B51" s="2" t="s">
        <v>89</v>
      </c>
      <c r="C51" s="7">
        <v>0</v>
      </c>
      <c r="D51" s="7">
        <v>-395000</v>
      </c>
      <c r="E51" s="7">
        <v>0</v>
      </c>
      <c r="F51" s="7">
        <v>0</v>
      </c>
    </row>
    <row r="52" spans="1:6" x14ac:dyDescent="0.2">
      <c r="B52" s="3" t="s">
        <v>25</v>
      </c>
      <c r="C52" s="9">
        <f>SUM(C50:C51)</f>
        <v>-542826</v>
      </c>
      <c r="D52" s="9">
        <f>SUM(D50:D51)</f>
        <v>-1118768</v>
      </c>
      <c r="E52" s="9">
        <f>SUM(E50:E51)</f>
        <v>-723768</v>
      </c>
      <c r="F52" s="9">
        <f>SUM(F50:F51)</f>
        <v>-723768</v>
      </c>
    </row>
    <row r="53" spans="1:6" x14ac:dyDescent="0.2">
      <c r="B53" s="3" t="s">
        <v>26</v>
      </c>
      <c r="C53" s="17">
        <f>+C10+C29+C42+C47+C52</f>
        <v>394244.26999999967</v>
      </c>
      <c r="D53" s="9">
        <f>+D10+D29+D42+D47+D52</f>
        <v>-71317</v>
      </c>
      <c r="E53" s="9">
        <f>+E10+E29+E42+E47+E52</f>
        <v>624349</v>
      </c>
      <c r="F53" s="9">
        <f>+F48+F52+F10</f>
        <v>693821.5299999998</v>
      </c>
    </row>
    <row r="54" spans="1:6" x14ac:dyDescent="0.2">
      <c r="B54" s="3" t="s">
        <v>27</v>
      </c>
      <c r="C54" s="7"/>
      <c r="D54" s="7"/>
      <c r="E54" s="7"/>
      <c r="F54" s="7"/>
    </row>
    <row r="55" spans="1:6" s="18" customFormat="1" ht="12" x14ac:dyDescent="0.2">
      <c r="B55" s="10" t="s">
        <v>48</v>
      </c>
      <c r="C55" s="7">
        <v>24</v>
      </c>
      <c r="D55" s="16">
        <v>0</v>
      </c>
      <c r="E55" s="16">
        <v>0</v>
      </c>
      <c r="F55" s="16">
        <v>76.5</v>
      </c>
    </row>
    <row r="56" spans="1:6" x14ac:dyDescent="0.2">
      <c r="B56" s="2" t="s">
        <v>28</v>
      </c>
      <c r="C56" s="7">
        <v>-191343</v>
      </c>
      <c r="D56" s="36">
        <f>-Lånebild!G12</f>
        <v>-325651.41379999998</v>
      </c>
      <c r="E56" s="7">
        <v>-288298.11</v>
      </c>
      <c r="F56" s="7">
        <v>-307306</v>
      </c>
    </row>
    <row r="57" spans="1:6" x14ac:dyDescent="0.2">
      <c r="B57" s="3" t="s">
        <v>27</v>
      </c>
      <c r="C57" s="17">
        <f>SUM(C55:C56)</f>
        <v>-191319</v>
      </c>
      <c r="D57" s="9">
        <f>SUM(D55:D56)</f>
        <v>-325651.41379999998</v>
      </c>
      <c r="E57" s="9">
        <f>SUM(E55:E56)</f>
        <v>-288298.11</v>
      </c>
      <c r="F57" s="9">
        <f>SUM(F55:F56)</f>
        <v>-307229.5</v>
      </c>
    </row>
    <row r="58" spans="1:6" x14ac:dyDescent="0.2">
      <c r="B58" s="10"/>
      <c r="C58" s="7"/>
      <c r="D58" s="7"/>
      <c r="E58" s="7"/>
      <c r="F58" s="7"/>
    </row>
    <row r="59" spans="1:6" x14ac:dyDescent="0.2">
      <c r="B59" s="3" t="s">
        <v>29</v>
      </c>
      <c r="C59" s="17">
        <f>+C53+C57+C58</f>
        <v>202925.26999999967</v>
      </c>
      <c r="D59" s="9">
        <f>+D53+D57+D58</f>
        <v>-396968.41379999998</v>
      </c>
      <c r="E59" s="9">
        <f>+E53+E57+E58</f>
        <v>336050.89</v>
      </c>
      <c r="F59" s="9">
        <f>+F53+F57</f>
        <v>386592.0299999998</v>
      </c>
    </row>
    <row r="60" spans="1:6" x14ac:dyDescent="0.2">
      <c r="B60" s="10"/>
      <c r="C60" s="7"/>
      <c r="D60" s="7"/>
      <c r="E60" s="16"/>
      <c r="F60" s="16"/>
    </row>
    <row r="61" spans="1:6" x14ac:dyDescent="0.2">
      <c r="B61" s="39"/>
      <c r="C61" s="7"/>
      <c r="D61" s="33"/>
      <c r="E61" s="16"/>
      <c r="F61" s="16"/>
    </row>
    <row r="62" spans="1:6" x14ac:dyDescent="0.2">
      <c r="C62" s="7"/>
    </row>
  </sheetData>
  <phoneticPr fontId="4" type="noConversion"/>
  <pageMargins left="0.59027779102325439" right="0.39375001192092896" top="0.53" bottom="0.53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G13" sqref="G13"/>
    </sheetView>
  </sheetViews>
  <sheetFormatPr defaultColWidth="9.140625" defaultRowHeight="12.75" x14ac:dyDescent="0.2"/>
  <cols>
    <col min="1" max="2" width="15" style="1" customWidth="1"/>
    <col min="3" max="3" width="11.28515625" style="1" bestFit="1" customWidth="1"/>
    <col min="4" max="4" width="10.5703125" style="1" customWidth="1"/>
    <col min="5" max="5" width="12.140625" style="1" customWidth="1"/>
    <col min="6" max="6" width="15.140625" style="1" bestFit="1" customWidth="1"/>
    <col min="7" max="7" width="10.85546875" style="1" customWidth="1"/>
    <col min="8" max="8" width="19.28515625" style="1" customWidth="1"/>
    <col min="9" max="16384" width="9.140625" style="1"/>
  </cols>
  <sheetData>
    <row r="1" spans="1:8" x14ac:dyDescent="0.2">
      <c r="A1" s="29" t="s">
        <v>50</v>
      </c>
    </row>
    <row r="3" spans="1:8" ht="15" x14ac:dyDescent="0.25">
      <c r="A3" s="21" t="s">
        <v>42</v>
      </c>
      <c r="B3" s="21"/>
      <c r="C3" s="11"/>
      <c r="D3" s="12"/>
      <c r="E3" s="11"/>
      <c r="F3" s="12"/>
      <c r="G3" s="11"/>
    </row>
    <row r="4" spans="1:8" ht="15" x14ac:dyDescent="0.25">
      <c r="A4" s="21"/>
      <c r="B4" s="21"/>
      <c r="C4" s="11"/>
      <c r="D4" s="12"/>
      <c r="E4" s="11"/>
      <c r="F4" s="12"/>
      <c r="G4" s="11"/>
    </row>
    <row r="5" spans="1:8" ht="15" x14ac:dyDescent="0.25">
      <c r="A5" s="21" t="s">
        <v>43</v>
      </c>
      <c r="B5" s="21"/>
      <c r="C5" s="41" t="s">
        <v>44</v>
      </c>
      <c r="D5" s="42" t="s">
        <v>45</v>
      </c>
      <c r="E5" s="45" t="s">
        <v>46</v>
      </c>
      <c r="F5" s="42" t="s">
        <v>47</v>
      </c>
      <c r="G5" s="22"/>
    </row>
    <row r="6" spans="1:8" ht="14.25" x14ac:dyDescent="0.2">
      <c r="A6" s="23" t="s">
        <v>53</v>
      </c>
      <c r="B6" s="23" t="s">
        <v>80</v>
      </c>
      <c r="C6" s="13">
        <v>2458333</v>
      </c>
      <c r="D6" s="14">
        <v>1.0500000000000001E-2</v>
      </c>
      <c r="E6" s="37" t="s">
        <v>79</v>
      </c>
      <c r="F6" s="14">
        <v>1.4999999999999999E-2</v>
      </c>
      <c r="G6" s="13">
        <f t="shared" ref="G6:G11" si="0">+C6*F6</f>
        <v>36874.994999999995</v>
      </c>
    </row>
    <row r="7" spans="1:8" ht="14.25" x14ac:dyDescent="0.2">
      <c r="A7" s="23" t="s">
        <v>53</v>
      </c>
      <c r="B7" s="23" t="s">
        <v>54</v>
      </c>
      <c r="C7" s="13">
        <v>5608922</v>
      </c>
      <c r="D7" s="14">
        <v>1.14E-2</v>
      </c>
      <c r="E7" s="37" t="s">
        <v>81</v>
      </c>
      <c r="F7" s="14">
        <f>+D7</f>
        <v>1.14E-2</v>
      </c>
      <c r="G7" s="13">
        <f t="shared" si="0"/>
        <v>63941.710800000001</v>
      </c>
    </row>
    <row r="8" spans="1:8" ht="14.25" x14ac:dyDescent="0.2">
      <c r="A8" s="23" t="s">
        <v>53</v>
      </c>
      <c r="B8" s="23" t="s">
        <v>55</v>
      </c>
      <c r="C8" s="13">
        <v>6740000</v>
      </c>
      <c r="D8" s="14">
        <v>9.5999999999999992E-3</v>
      </c>
      <c r="E8" s="37" t="s">
        <v>69</v>
      </c>
      <c r="F8" s="14">
        <v>9.5999999999999992E-3</v>
      </c>
      <c r="G8" s="13">
        <f t="shared" si="0"/>
        <v>64703.999999999993</v>
      </c>
    </row>
    <row r="9" spans="1:8" ht="14.25" x14ac:dyDescent="0.2">
      <c r="A9" s="23" t="s">
        <v>53</v>
      </c>
      <c r="B9" s="23" t="s">
        <v>57</v>
      </c>
      <c r="C9" s="13">
        <v>5267500</v>
      </c>
      <c r="D9" s="14">
        <v>1.01E-2</v>
      </c>
      <c r="E9" s="37" t="s">
        <v>69</v>
      </c>
      <c r="F9" s="14">
        <f>+D9</f>
        <v>1.01E-2</v>
      </c>
      <c r="G9" s="13">
        <f t="shared" si="0"/>
        <v>53201.75</v>
      </c>
    </row>
    <row r="10" spans="1:8" ht="14.25" x14ac:dyDescent="0.2">
      <c r="A10" s="23" t="s">
        <v>53</v>
      </c>
      <c r="B10" s="23" t="s">
        <v>58</v>
      </c>
      <c r="C10" s="13">
        <v>5000000</v>
      </c>
      <c r="D10" s="14">
        <v>1.0500000000000001E-2</v>
      </c>
      <c r="E10" s="37" t="s">
        <v>79</v>
      </c>
      <c r="F10" s="14">
        <f>+D10</f>
        <v>1.0500000000000001E-2</v>
      </c>
      <c r="G10" s="13">
        <f t="shared" si="0"/>
        <v>52500</v>
      </c>
    </row>
    <row r="11" spans="1:8" ht="14.25" x14ac:dyDescent="0.2">
      <c r="A11" s="23" t="s">
        <v>53</v>
      </c>
      <c r="B11" s="23" t="s">
        <v>56</v>
      </c>
      <c r="C11" s="13">
        <v>4774470</v>
      </c>
      <c r="D11" s="14">
        <v>1.14E-2</v>
      </c>
      <c r="E11" s="37" t="s">
        <v>81</v>
      </c>
      <c r="F11" s="14">
        <f>+D11</f>
        <v>1.14E-2</v>
      </c>
      <c r="G11" s="13">
        <f t="shared" si="0"/>
        <v>54428.957999999999</v>
      </c>
    </row>
    <row r="12" spans="1:8" ht="15" x14ac:dyDescent="0.25">
      <c r="A12" s="23"/>
      <c r="B12" s="23"/>
      <c r="C12" s="15">
        <f>SUM(C6:C11)</f>
        <v>29849225</v>
      </c>
      <c r="D12" s="14"/>
      <c r="E12" s="13"/>
      <c r="F12" s="27"/>
      <c r="G12" s="15">
        <f>SUM(G6:G11)</f>
        <v>325651.41379999998</v>
      </c>
    </row>
    <row r="13" spans="1:8" ht="14.25" x14ac:dyDescent="0.2">
      <c r="A13" s="11"/>
      <c r="B13" s="11"/>
      <c r="C13" s="24"/>
      <c r="D13" s="25"/>
      <c r="E13" s="24"/>
      <c r="F13" s="20"/>
      <c r="G13" s="24"/>
      <c r="H13" s="28"/>
    </row>
    <row r="14" spans="1:8" ht="14.25" x14ac:dyDescent="0.2">
      <c r="A14" s="11"/>
      <c r="B14" s="11"/>
      <c r="C14" s="13"/>
      <c r="D14" s="26"/>
      <c r="E14" s="13"/>
      <c r="F14" s="12"/>
      <c r="G14" s="13"/>
      <c r="H14" s="28"/>
    </row>
    <row r="15" spans="1:8" ht="15" x14ac:dyDescent="0.25">
      <c r="A15" s="21"/>
      <c r="B15" s="21"/>
      <c r="C15" s="11"/>
      <c r="D15" s="12"/>
      <c r="E15" s="11"/>
      <c r="F15" s="12"/>
      <c r="G15" s="11"/>
    </row>
    <row r="18" spans="3:6" x14ac:dyDescent="0.2">
      <c r="C18" s="28"/>
      <c r="D18" s="28"/>
      <c r="E18" s="28"/>
      <c r="F18" s="28"/>
    </row>
    <row r="19" spans="3:6" x14ac:dyDescent="0.2">
      <c r="C19" s="28"/>
      <c r="D19" s="28"/>
      <c r="E19" s="28"/>
      <c r="F19" s="28"/>
    </row>
    <row r="20" spans="3:6" x14ac:dyDescent="0.2">
      <c r="C20" s="28"/>
      <c r="D20" s="28"/>
      <c r="E20" s="28"/>
      <c r="F20" s="28"/>
    </row>
    <row r="21" spans="3:6" x14ac:dyDescent="0.2">
      <c r="C21" s="28"/>
      <c r="D21" s="28"/>
      <c r="E21" s="28"/>
      <c r="F21" s="28"/>
    </row>
    <row r="22" spans="3:6" x14ac:dyDescent="0.2">
      <c r="C22" s="28"/>
      <c r="D22" s="28"/>
      <c r="E22" s="28"/>
      <c r="F22" s="28"/>
    </row>
    <row r="23" spans="3:6" x14ac:dyDescent="0.2">
      <c r="C23" s="28"/>
      <c r="D23" s="28"/>
      <c r="E23" s="28"/>
      <c r="F23" s="28"/>
    </row>
    <row r="24" spans="3:6" x14ac:dyDescent="0.2">
      <c r="C24" s="28"/>
      <c r="D24" s="28"/>
      <c r="E24" s="28"/>
      <c r="F24" s="28"/>
    </row>
    <row r="25" spans="3:6" x14ac:dyDescent="0.2">
      <c r="C25" s="28"/>
      <c r="D25" s="30"/>
      <c r="E25" s="28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workbookViewId="0"/>
  </sheetViews>
  <sheetFormatPr defaultRowHeight="12.75" x14ac:dyDescent="0.2"/>
  <cols>
    <col min="1" max="1" width="32" bestFit="1" customWidth="1"/>
    <col min="2" max="2" width="11.85546875" bestFit="1" customWidth="1"/>
    <col min="3" max="3" width="12.42578125" customWidth="1"/>
    <col min="4" max="4" width="11.85546875" bestFit="1" customWidth="1"/>
    <col min="5" max="5" width="8.85546875" customWidth="1"/>
    <col min="6" max="6" width="15.28515625" bestFit="1" customWidth="1"/>
    <col min="7" max="7" width="9.7109375" bestFit="1" customWidth="1"/>
  </cols>
  <sheetData>
    <row r="1" spans="1:9" ht="15" x14ac:dyDescent="0.25">
      <c r="A1" s="21" t="s">
        <v>50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21" t="s">
        <v>60</v>
      </c>
      <c r="B3" s="11"/>
      <c r="C3" s="11"/>
      <c r="D3" s="11"/>
      <c r="E3" s="12"/>
      <c r="F3" s="11"/>
      <c r="G3" s="11"/>
      <c r="H3" s="1"/>
      <c r="I3" s="1"/>
    </row>
    <row r="4" spans="1:9" ht="15" x14ac:dyDescent="0.25">
      <c r="A4" s="21"/>
      <c r="B4" s="11"/>
      <c r="C4" s="11"/>
      <c r="D4" s="11"/>
      <c r="E4" s="12"/>
      <c r="F4" s="11"/>
      <c r="G4" s="11"/>
      <c r="H4" s="1"/>
      <c r="I4" s="1"/>
    </row>
    <row r="5" spans="1:9" ht="15" x14ac:dyDescent="0.25">
      <c r="A5" s="21" t="s">
        <v>32</v>
      </c>
      <c r="B5" s="41" t="s">
        <v>33</v>
      </c>
      <c r="C5" s="41" t="s">
        <v>34</v>
      </c>
      <c r="D5" s="41" t="s">
        <v>35</v>
      </c>
      <c r="E5" s="42"/>
      <c r="F5" s="41" t="s">
        <v>36</v>
      </c>
      <c r="G5" s="11"/>
      <c r="H5" s="1"/>
      <c r="I5" s="1"/>
    </row>
    <row r="6" spans="1:9" ht="14.25" x14ac:dyDescent="0.2">
      <c r="A6" s="23"/>
      <c r="B6" s="13"/>
      <c r="C6" s="13"/>
      <c r="D6" s="13"/>
      <c r="E6" s="12"/>
      <c r="F6" s="11"/>
      <c r="G6" s="11"/>
      <c r="H6" s="1"/>
      <c r="I6" s="1"/>
    </row>
    <row r="7" spans="1:9" ht="14.25" x14ac:dyDescent="0.2">
      <c r="A7" s="11" t="s">
        <v>37</v>
      </c>
      <c r="B7" s="13">
        <v>38000000</v>
      </c>
      <c r="C7" s="13">
        <v>11600000</v>
      </c>
      <c r="D7" s="13">
        <f>+B7+C7</f>
        <v>49600000</v>
      </c>
      <c r="E7" s="14">
        <v>4.0000000000000001E-3</v>
      </c>
      <c r="F7" s="13">
        <f>+D7*E7</f>
        <v>198400</v>
      </c>
      <c r="G7" s="11"/>
      <c r="H7" s="1"/>
      <c r="I7" s="1"/>
    </row>
    <row r="8" spans="1:9" ht="14.25" x14ac:dyDescent="0.2">
      <c r="A8" s="11" t="s">
        <v>38</v>
      </c>
      <c r="B8" s="13">
        <v>0</v>
      </c>
      <c r="C8" s="13">
        <v>0</v>
      </c>
      <c r="D8" s="13">
        <v>0</v>
      </c>
      <c r="E8" s="31">
        <v>0.01</v>
      </c>
      <c r="F8" s="13">
        <f>+D8*E8</f>
        <v>0</v>
      </c>
      <c r="G8" s="11"/>
      <c r="H8" s="1"/>
      <c r="I8" s="1"/>
    </row>
    <row r="9" spans="1:9" ht="14.25" x14ac:dyDescent="0.2">
      <c r="A9" s="11"/>
      <c r="B9" s="24">
        <f>SUM(B7:B8)</f>
        <v>38000000</v>
      </c>
      <c r="C9" s="24">
        <f>SUM(C7:C8)</f>
        <v>11600000</v>
      </c>
      <c r="D9" s="24">
        <f>SUM(D7:D8)</f>
        <v>49600000</v>
      </c>
      <c r="E9" s="20"/>
      <c r="F9" s="24">
        <f>SUM(F7:F8)</f>
        <v>198400</v>
      </c>
      <c r="G9" s="11"/>
      <c r="H9" s="1"/>
      <c r="I9" s="1"/>
    </row>
    <row r="10" spans="1:9" ht="14.25" x14ac:dyDescent="0.2">
      <c r="A10" s="11"/>
      <c r="B10" s="13"/>
      <c r="C10" s="13"/>
      <c r="D10" s="13"/>
      <c r="E10" s="12"/>
      <c r="F10" s="11"/>
      <c r="G10" s="11"/>
      <c r="H10" s="1"/>
      <c r="I10" s="1"/>
    </row>
    <row r="11" spans="1:9" ht="15" x14ac:dyDescent="0.25">
      <c r="A11" s="21" t="s">
        <v>39</v>
      </c>
      <c r="B11" s="41" t="s">
        <v>40</v>
      </c>
      <c r="C11" s="41" t="s">
        <v>41</v>
      </c>
      <c r="D11" s="11"/>
      <c r="E11" s="12"/>
      <c r="F11" s="11"/>
      <c r="G11" s="11"/>
      <c r="H11" s="1"/>
      <c r="I11" s="1"/>
    </row>
    <row r="12" spans="1:9" ht="14.25" x14ac:dyDescent="0.2">
      <c r="A12" s="11"/>
      <c r="B12" s="11">
        <v>1337</v>
      </c>
      <c r="C12" s="11">
        <v>45</v>
      </c>
      <c r="D12" s="13">
        <f>+B12*C12</f>
        <v>60165</v>
      </c>
      <c r="E12" s="12"/>
      <c r="F12" s="13">
        <f>+D12</f>
        <v>60165</v>
      </c>
      <c r="G12" s="11"/>
      <c r="H12" s="1"/>
      <c r="I12" s="1"/>
    </row>
    <row r="13" spans="1:9" ht="14.25" x14ac:dyDescent="0.2">
      <c r="A13" s="11"/>
      <c r="B13" s="13"/>
      <c r="C13" s="13"/>
      <c r="D13" s="13"/>
      <c r="E13" s="31"/>
      <c r="F13" s="13"/>
      <c r="G13" s="11"/>
      <c r="H13" s="1"/>
      <c r="I13" s="1"/>
    </row>
    <row r="14" spans="1:9" ht="15" x14ac:dyDescent="0.25">
      <c r="A14" s="11"/>
      <c r="B14" s="13"/>
      <c r="C14" s="13"/>
      <c r="D14" s="13"/>
      <c r="E14" s="31"/>
      <c r="F14" s="15">
        <f>SUM(F12:F13)</f>
        <v>60165</v>
      </c>
      <c r="G14" s="13"/>
      <c r="H14" s="1"/>
      <c r="I14" s="1"/>
    </row>
    <row r="15" spans="1:9" ht="15" x14ac:dyDescent="0.25">
      <c r="A15" s="11"/>
      <c r="B15" s="13"/>
      <c r="C15" s="13"/>
      <c r="D15" s="13"/>
      <c r="E15" s="31"/>
      <c r="F15" s="15"/>
      <c r="G15" s="11"/>
      <c r="H15" s="1"/>
      <c r="I15" s="1"/>
    </row>
    <row r="16" spans="1:9" ht="14.25" x14ac:dyDescent="0.2">
      <c r="A16" s="11"/>
      <c r="B16" s="11"/>
      <c r="C16" s="11"/>
      <c r="D16" s="11"/>
      <c r="E16" s="12"/>
      <c r="F16" s="13"/>
      <c r="G16" s="11"/>
      <c r="H16" s="1"/>
      <c r="I16" s="1"/>
    </row>
    <row r="17" spans="1:8" ht="15" x14ac:dyDescent="0.25">
      <c r="A17" s="11"/>
      <c r="B17" s="13"/>
      <c r="C17" s="11"/>
      <c r="D17" s="13"/>
      <c r="E17" s="14"/>
      <c r="F17" s="15"/>
      <c r="G17" s="11"/>
      <c r="H17" s="1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 </vt:lpstr>
      <vt:lpstr>Lånebild</vt:lpstr>
      <vt:lpstr>Skatt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Agnetha</dc:creator>
  <cp:lastModifiedBy>stmoli</cp:lastModifiedBy>
  <cp:lastPrinted>2017-10-19T07:49:34Z</cp:lastPrinted>
  <dcterms:created xsi:type="dcterms:W3CDTF">2009-10-22T11:47:56Z</dcterms:created>
  <dcterms:modified xsi:type="dcterms:W3CDTF">2018-11-07T17:31:02Z</dcterms:modified>
</cp:coreProperties>
</file>